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media/image4.png" ContentType="image/png"/>
  <Override PartName="/xl/media/image5.png" ContentType="image/png"/>
  <Override PartName="/xl/media/image6.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030-Gap" sheetId="1" state="visible" r:id="rId2"/>
    <sheet name="NJ EMP GHG Charts" sheetId="2" state="visible" r:id="rId3"/>
    <sheet name="MassComparisonRef" sheetId="3" state="visible" r:id="rId4"/>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<sst xmlns="http://schemas.openxmlformats.org/spreadsheetml/2006/main" count="67" uniqueCount="63">
  <si>
    <t xml:space="preserve">MMT saved by “cold climate” heat pump computations:</t>
  </si>
  <si>
    <t xml:space="preserve">MMT saved (without adjusting for electricity consumed)</t>
  </si>
  <si>
    <t xml:space="preserve">NA</t>
  </si>
  <si>
    <t xml:space="preserve">MMT newly generated from “cold climate” heat pump electricity</t>
  </si>
  <si>
    <t xml:space="preserve">Net MMT saved by “cold climate” heat pump</t>
  </si>
  <si>
    <t xml:space="preserve">Plausible 2030 MMT Gaps to desired % reduction of 2005 emissions:*</t>
  </si>
  <si>
    <t xml:space="preserve">% of Gap saved by BE penetration (assume “cold climate” air source heat pump drives entire savings)</t>
  </si>
  <si>
    <t xml:space="preserve">Estimated BE converted residential units by Target Year</t>
  </si>
  <si>
    <t xml:space="preserve">Required Annual converted residential units for desired year span</t>
  </si>
  <si>
    <r>
      <rPr>
        <sz val="8"/>
        <rFont val="Arial"/>
        <family val="2"/>
        <charset val="1"/>
      </rPr>
      <t xml:space="preserve">Estimated Year to complete </t>
    </r>
    <r>
      <rPr>
        <b val="true"/>
        <sz val="8"/>
        <rFont val="Arial"/>
        <family val="2"/>
        <charset val="1"/>
      </rPr>
      <t xml:space="preserve">90</t>
    </r>
    <r>
      <rPr>
        <sz val="8"/>
        <rFont val="Arial"/>
        <family val="2"/>
        <charset val="1"/>
      </rPr>
      <t xml:space="preserve">% Building Electrification using linear extrapolation only from start year</t>
    </r>
  </si>
  <si>
    <r>
      <rPr>
        <sz val="8"/>
        <rFont val="Arial"/>
        <family val="2"/>
        <charset val="1"/>
      </rPr>
      <t xml:space="preserve">90% BE by 2050 (per NJ EMP) but </t>
    </r>
    <r>
      <rPr>
        <b val="true"/>
        <sz val="8"/>
        <rFont val="Arial"/>
        <family val="2"/>
        <charset val="1"/>
      </rPr>
      <t xml:space="preserve">CURRENT START YEAR</t>
    </r>
    <r>
      <rPr>
        <sz val="8"/>
        <rFont val="Arial"/>
        <family val="2"/>
        <charset val="1"/>
      </rPr>
      <t xml:space="preserve"> instead of 2030</t>
    </r>
  </si>
  <si>
    <t xml:space="preserve">2019 Residential Energy (Heating) MMT</t>
  </si>
  <si>
    <t xml:space="preserve">Target Year</t>
  </si>
  <si>
    <t xml:space="preserve">NJ 2005 GHG Emissions (with sequestering)</t>
  </si>
  <si>
    <t xml:space="preserve">https://www.nj.gov/dep/aqes/ghgarchive/GHG%20Inventory%20Report_2009.pdf</t>
  </si>
  <si>
    <t xml:space="preserve">Desired Target % GHG Reduction</t>
  </si>
  <si>
    <t xml:space="preserve">Desired MMT GHG Target</t>
  </si>
  <si>
    <t xml:space="preserve">2030 “Eyeball” MMT Reference 2 curve 2019 NJ EMP Figure 1.2</t>
  </si>
  <si>
    <t xml:space="preserve">“Eyeball” MMT Gap Ref 2 2019 NJ EMP vs Desired MMT % Target</t>
  </si>
  <si>
    <t xml:space="preserve">Desired Starting Span from a current year to Achieve Desired BE %</t>
  </si>
  <si>
    <t xml:space="preserve">Estimated Start Year BE based on Target Year less Desired Starting Span</t>
  </si>
  <si>
    <t xml:space="preserve">Carbon Dioxide Metric Tons per Therm Natural Gas</t>
  </si>
  <si>
    <t xml:space="preserve">https://www.epa.gov/energy/greenhouse-gases-equivalencies-calculator-calculations-and-references#:~:text=Carbon%20dioxide%20emissions%20per%20therm%20can%20be%20converted,x%2010.36%20therms%2FMcf%20%3D%200.0548%20metric%20tons%20CO2%2FMcf</t>
  </si>
  <si>
    <t xml:space="preserve">Assumed HSPF for New Jersey “cold climate” heat pump</t>
  </si>
  <si>
    <t xml:space="preserve">Based on average of HSPF=9 &amp; 10 offered for NJ rebates at JCP&amp;L website Jan, 2022</t>
  </si>
  <si>
    <t xml:space="preserve">New Jersey 2020 Electricity Generation (MWH)</t>
  </si>
  <si>
    <t xml:space="preserve">https://www.eia.gov/electricity/state/newjersey/</t>
  </si>
  <si>
    <t xml:space="preserve">NJ 2020 CO2 Emissions for Electricity (thousand metric tons)</t>
  </si>
  <si>
    <t xml:space="preserve">CO2 pounds per MWH</t>
  </si>
  <si>
    <t xml:space="preserve">492 for NJ for 2017 per separate ref;  850 nationally from https://www.eia.gov/tools/faqs/faq.php?id=74&amp;t=11</t>
  </si>
  <si>
    <t xml:space="preserve">Pounds per Metric Ton</t>
  </si>
  <si>
    <t xml:space="preserve">“cold climate” heat pump MMT saved over MMT electricity (RPS) cost – for target year</t>
  </si>
  <si>
    <t xml:space="preserve">Enter user appropriate value for user locale &amp; data; default here is via reference from the Residential Energy  tab of NJ GHG reduction model</t>
  </si>
  <si>
    <t xml:space="preserve">NJ Residential Units</t>
  </si>
  <si>
    <t xml:space="preserve">https://www.census.gov/library/stories/state-by-state/new-jersey-population-change-between-census-decade.html</t>
  </si>
  <si>
    <t xml:space="preserve">Massachusetts comparison:</t>
  </si>
  <si>
    <t xml:space="preserve">https://www.mass.gov/doc/interim-clean-energy-and-climate-plan-for-2030-december-30-2020/download</t>
  </si>
  <si>
    <t xml:space="preserve">Table 1: Range of GHG reductions estimated for the full and timely implementation of strategies and policy actions outlined in the 2030 CECP </t>
  </si>
  <si>
    <t xml:space="preserve">Note:  This is presumably NOT A GAP, but rather their anticipated plan based on strategies and policy actions</t>
  </si>
  <si>
    <t xml:space="preserve">2017 Building MMT</t>
  </si>
  <si>
    <t xml:space="preserve">2030 Building MMT</t>
  </si>
  <si>
    <t xml:space="preserve">Average Est. BE Mass. MMT reduction per year assumed to apply to 2030</t>
  </si>
  <si>
    <t xml:space="preserve">Mass population 2020</t>
  </si>
  <si>
    <t xml:space="preserve">NJ population 2020</t>
  </si>
  <si>
    <t xml:space="preserve">Est. BE NJ MMT reduction per year adjusted for NJ vs Mass population using Mass basis assumed to apply to 2030</t>
  </si>
  <si>
    <t xml:space="preserve">Other factors, e.g. relative temperatures between Mass &amp; NJ, are not considered here, nor are economic factors.</t>
  </si>
  <si>
    <t xml:space="preserve">Est BE MMT reduction achieved in NJ following Mass glide path over span considered above to 2030</t>
  </si>
  <si>
    <t xml:space="preserve">Assumption in above that Energy=Heating, including all forms of heating such as fossil fuel HVAC, dryers, stoves &amp; hot water heaters</t>
  </si>
  <si>
    <t xml:space="preserve">*Hypothetical Possible Gaps between 50% of 2005 emissions &amp; NJ 2019 EMP Figure 1.2 Reference 2 curve</t>
  </si>
  <si>
    <t xml:space="preserve">Other gap figures are as eyeballed from NJ 2019 EMP Figure 1.2, depending on user judgement while also including increments of 2 MMT for comparison purposes</t>
  </si>
  <si>
    <t xml:space="preserve">This chart is NOT a projection:</t>
  </si>
  <si>
    <t xml:space="preserve">(a) Because the NJ 2019 EMP states aggressive Building Electrification starts in 2030, thus any meaningful projection based on laws, mandates or rules STARTS at zero in 2030, not some other value.</t>
  </si>
  <si>
    <t xml:space="preserve">(b) BE team members have reported that natural gas is very cheap  in NJ, and likely to stay that way for now, and thus there is no known near term way to project lower costs driving Building Electrification in NJ to be equal to or cheaper than natural gas.</t>
  </si>
  <si>
    <t xml:space="preserve">Thus, this chart is a tool that the team could use to select an objective to work towards assessing the amount of gap it closes.</t>
  </si>
  <si>
    <t xml:space="preserve">This chart omits consideration of the considerable NJ “Commercial Energy” (i.e. heating) category, but one might assume similar.</t>
  </si>
  <si>
    <t xml:space="preserve">See Page 160 of the 2019 NJ Energy Master Plan re Building Decarbonization (at link further below):</t>
  </si>
  <si>
    <t xml:space="preserve">“ [certain modeled] scenarios assumed that buildings began to be retrofitted and electrified aggressively starting in 2030, so that 90% of building water and space heating was powered by electricity in 2050.”</t>
  </si>
  <si>
    <t xml:space="preserve">This 2019 NJ EMP statement is the 0% BE by 2030 column above</t>
  </si>
  <si>
    <t xml:space="preserve">2020 NJ Energy Management Plan GHG Reduction Chart:</t>
  </si>
  <si>
    <t xml:space="preserve">https://www.nj.gov/emp/docs/pdf/2020_NJBPU_EMP.pdf</t>
  </si>
  <si>
    <t xml:space="preserve">2019 Emissions Bar Chart:</t>
  </si>
  <si>
    <t xml:space="preserve">Reference:</t>
  </si>
  <si>
    <t xml:space="preserve">https://nj.gov/dep/aqes/ghgarchive/MCU%20GHG%20Inventory_2021.pdf</t>
  </si>
</sst>
</file>

<file path=xl/styles.xml><?xml version="1.0" encoding="utf-8"?>
<styleSheet xmlns="http://schemas.openxmlformats.org/spreadsheetml/2006/main">
  <numFmts count="9">
    <numFmt numFmtId="164" formatCode="General"/>
    <numFmt numFmtId="165" formatCode="General"/>
    <numFmt numFmtId="166" formatCode="0.0%"/>
    <numFmt numFmtId="167" formatCode="0.0"/>
    <numFmt numFmtId="168" formatCode="#,##0"/>
    <numFmt numFmtId="169" formatCode="0"/>
    <numFmt numFmtId="170" formatCode="0%"/>
    <numFmt numFmtId="171" formatCode="#,##0.0"/>
    <numFmt numFmtId="172" formatCode="0.00"/>
  </numFmts>
  <fonts count="7">
    <font>
      <sz val="10"/>
      <name val="Arial"/>
      <family val="2"/>
      <charset val="1"/>
    </font>
    <font>
      <sz val="10"/>
      <name val="Arial"/>
      <family val="0"/>
    </font>
    <font>
      <sz val="10"/>
      <name val="Arial"/>
      <family val="0"/>
    </font>
    <font>
      <sz val="10"/>
      <name val="Arial"/>
      <family val="0"/>
    </font>
    <font>
      <sz val="8"/>
      <name val="Arial"/>
      <family val="2"/>
      <charset val="1"/>
    </font>
    <font>
      <b val="true"/>
      <sz val="8"/>
      <name val="Arial"/>
      <family val="2"/>
      <charset val="1"/>
    </font>
    <font>
      <sz val="8"/>
      <color rgb="FF0000FF"/>
      <name val="Arial"/>
      <family val="2"/>
      <charset val="1"/>
    </font>
  </fonts>
  <fills count="4">
    <fill>
      <patternFill patternType="none"/>
    </fill>
    <fill>
      <patternFill patternType="gray125"/>
    </fill>
    <fill>
      <patternFill patternType="solid">
        <fgColor rgb="FFFFE994"/>
        <bgColor rgb="FFFFCC99"/>
      </patternFill>
    </fill>
    <fill>
      <patternFill patternType="solid">
        <fgColor rgb="FFCCCCCC"/>
        <bgColor rgb="FFCCCCFF"/>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false">
      <alignment horizontal="general" vertical="top" textRotation="0" wrapText="true" indent="0" shrinkToFit="false"/>
      <protection locked="true" hidden="false"/>
    </xf>
    <xf numFmtId="166" fontId="4" fillId="0" borderId="1" xfId="0" applyFont="true" applyBorder="true" applyAlignment="true" applyProtection="false">
      <alignment horizontal="general" vertical="top" textRotation="0" wrapText="true" indent="0" shrinkToFit="false"/>
      <protection locked="true" hidden="false"/>
    </xf>
    <xf numFmtId="166" fontId="4" fillId="2" borderId="1" xfId="0" applyFont="true" applyBorder="true" applyAlignment="true" applyProtection="false">
      <alignment horizontal="general" vertical="top" textRotation="0" wrapText="true" indent="0" shrinkToFit="false"/>
      <protection locked="true" hidden="false"/>
    </xf>
    <xf numFmtId="166" fontId="5" fillId="0" borderId="1" xfId="0" applyFont="true" applyBorder="true" applyAlignment="true" applyProtection="false">
      <alignment horizontal="general" vertical="top" textRotation="0" wrapText="true" indent="0" shrinkToFit="false"/>
      <protection locked="true" hidden="false"/>
    </xf>
    <xf numFmtId="167" fontId="4" fillId="0" borderId="1" xfId="0" applyFont="true" applyBorder="true" applyAlignment="true" applyProtection="false">
      <alignment horizontal="general" vertical="top" textRotation="0" wrapText="true" indent="0" shrinkToFit="false"/>
      <protection locked="true" hidden="false"/>
    </xf>
    <xf numFmtId="167" fontId="4" fillId="2"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8" fontId="4" fillId="0" borderId="1" xfId="0" applyFont="true" applyBorder="true" applyAlignment="true" applyProtection="false">
      <alignment horizontal="general" vertical="top" textRotation="0" wrapText="true" indent="0" shrinkToFit="false"/>
      <protection locked="true" hidden="false"/>
    </xf>
    <xf numFmtId="168" fontId="4" fillId="2" borderId="1" xfId="0" applyFont="true" applyBorder="true" applyAlignment="true" applyProtection="false">
      <alignment horizontal="general" vertical="top" textRotation="0" wrapText="true" indent="0" shrinkToFit="false"/>
      <protection locked="true" hidden="false"/>
    </xf>
    <xf numFmtId="169" fontId="4" fillId="0" borderId="1" xfId="0" applyFont="true" applyBorder="true" applyAlignment="true" applyProtection="false">
      <alignment horizontal="general" vertical="top" textRotation="0" wrapText="true" indent="0" shrinkToFit="false"/>
      <protection locked="true" hidden="false"/>
    </xf>
    <xf numFmtId="169" fontId="4" fillId="3" borderId="1" xfId="0" applyFont="true" applyBorder="true" applyAlignment="true" applyProtection="false">
      <alignment horizontal="general" vertical="top" textRotation="0" wrapText="true" indent="0" shrinkToFit="false"/>
      <protection locked="true" hidden="false"/>
    </xf>
    <xf numFmtId="169" fontId="4" fillId="2" borderId="1"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70" fontId="4" fillId="0" borderId="1" xfId="0" applyFont="true" applyBorder="true" applyAlignment="true" applyProtection="false">
      <alignment horizontal="general" vertical="top" textRotation="0" wrapText="true" indent="0" shrinkToFit="false"/>
      <protection locked="true" hidden="false"/>
    </xf>
    <xf numFmtId="167" fontId="4" fillId="0" borderId="0" xfId="0" applyFont="true" applyBorder="fals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xf numFmtId="167" fontId="4" fillId="0" borderId="0" xfId="0" applyFont="true" applyBorder="true" applyAlignment="true" applyProtection="false">
      <alignment horizontal="general" vertical="top" textRotation="0" wrapText="false" indent="0" shrinkToFit="false"/>
      <protection locked="true" hidden="false"/>
    </xf>
    <xf numFmtId="171" fontId="4" fillId="0" borderId="1" xfId="0" applyFont="true" applyBorder="true" applyAlignment="true" applyProtection="false">
      <alignment horizontal="general" vertical="top" textRotation="0" wrapText="false" indent="0" shrinkToFit="false"/>
      <protection locked="true" hidden="false"/>
    </xf>
    <xf numFmtId="172" fontId="4"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false" indent="0" shrinkToFit="false"/>
      <protection locked="true" hidden="false"/>
    </xf>
    <xf numFmtId="172" fontId="4" fillId="0" borderId="1" xfId="0" applyFont="true" applyBorder="tru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994"/>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5.png"/>
</Relationships>
</file>

<file path=xl/drawings/_rels/drawing2.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38</xdr:row>
      <xdr:rowOff>107280</xdr:rowOff>
    </xdr:from>
    <xdr:to>
      <xdr:col>10</xdr:col>
      <xdr:colOff>286920</xdr:colOff>
      <xdr:row>72</xdr:row>
      <xdr:rowOff>133200</xdr:rowOff>
    </xdr:to>
    <xdr:pic>
      <xdr:nvPicPr>
        <xdr:cNvPr id="0" name="Image 1" descr=""/>
        <xdr:cNvPicPr/>
      </xdr:nvPicPr>
      <xdr:blipFill>
        <a:blip r:embed="rId1"/>
        <a:stretch/>
      </xdr:blipFill>
      <xdr:spPr>
        <a:xfrm>
          <a:off x="0" y="6284520"/>
          <a:ext cx="8903520" cy="5553000"/>
        </a:xfrm>
        <a:prstGeom prst="rect">
          <a:avLst/>
        </a:prstGeom>
        <a:ln w="0">
          <a:noFill/>
        </a:ln>
      </xdr:spPr>
    </xdr:pic>
    <xdr:clientData/>
  </xdr:twoCellAnchor>
  <xdr:twoCellAnchor editAs="absolute">
    <xdr:from>
      <xdr:col>0</xdr:col>
      <xdr:colOff>14040</xdr:colOff>
      <xdr:row>2</xdr:row>
      <xdr:rowOff>141120</xdr:rowOff>
    </xdr:from>
    <xdr:to>
      <xdr:col>10</xdr:col>
      <xdr:colOff>353880</xdr:colOff>
      <xdr:row>33</xdr:row>
      <xdr:rowOff>154440</xdr:rowOff>
    </xdr:to>
    <xdr:pic>
      <xdr:nvPicPr>
        <xdr:cNvPr id="1" name="Image 2" descr=""/>
        <xdr:cNvPicPr/>
      </xdr:nvPicPr>
      <xdr:blipFill>
        <a:blip r:embed="rId2"/>
        <a:stretch/>
      </xdr:blipFill>
      <xdr:spPr>
        <a:xfrm>
          <a:off x="14040" y="466200"/>
          <a:ext cx="8956440" cy="50526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69480</xdr:colOff>
      <xdr:row>0</xdr:row>
      <xdr:rowOff>0</xdr:rowOff>
    </xdr:from>
    <xdr:to>
      <xdr:col>13</xdr:col>
      <xdr:colOff>230040</xdr:colOff>
      <xdr:row>39</xdr:row>
      <xdr:rowOff>77040</xdr:rowOff>
    </xdr:to>
    <xdr:pic>
      <xdr:nvPicPr>
        <xdr:cNvPr id="2" name="Image 3" descr=""/>
        <xdr:cNvPicPr/>
      </xdr:nvPicPr>
      <xdr:blipFill>
        <a:blip r:embed="rId1"/>
        <a:stretch/>
      </xdr:blipFill>
      <xdr:spPr>
        <a:xfrm>
          <a:off x="69480" y="0"/>
          <a:ext cx="10743120" cy="64166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www.mass.gov/doc/interim-clean-energy-and-climate-plan-for-2030-december-30-2020/download"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D6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43" activeCellId="0" sqref="B43"/>
    </sheetView>
  </sheetViews>
  <sheetFormatPr defaultColWidth="11.55078125" defaultRowHeight="12.8" zeroHeight="false" outlineLevelRow="0" outlineLevelCol="0"/>
  <cols>
    <col collapsed="false" customWidth="true" hidden="false" outlineLevel="0" max="1" min="1" style="1" width="16.63"/>
    <col collapsed="false" customWidth="true" hidden="false" outlineLevel="0" max="2" min="2" style="1" width="7.28"/>
    <col collapsed="false" customWidth="true" hidden="false" outlineLevel="0" max="3" min="3" style="1" width="6.81"/>
    <col collapsed="false" customWidth="true" hidden="false" outlineLevel="0" max="4" min="4" style="1" width="6.98"/>
    <col collapsed="false" customWidth="true" hidden="false" outlineLevel="0" max="6" min="5" style="1" width="7.38"/>
    <col collapsed="false" customWidth="false" hidden="false" outlineLevel="0" max="7" min="7" style="1" width="11.54"/>
    <col collapsed="false" customWidth="false" hidden="false" outlineLevel="0" max="1017" min="8" style="2" width="11.54"/>
  </cols>
  <sheetData>
    <row r="1" customFormat="false" ht="29" hidden="false" customHeight="true" outlineLevel="0" collapsed="false">
      <c r="A1" s="3" t="str">
        <f aca="false">CONCATENATE("Building Electrification Percentage in Target Year: ", B19)</f>
        <v>Building Electrification Percentage in Target Year: 2030</v>
      </c>
      <c r="B1" s="4" t="n">
        <v>0</v>
      </c>
      <c r="C1" s="4" t="n">
        <v>0.1</v>
      </c>
      <c r="D1" s="4" t="n">
        <v>0.25</v>
      </c>
      <c r="E1" s="5" t="n">
        <f aca="false">E13/$B$36</f>
        <v>0.289285714285714</v>
      </c>
      <c r="F1" s="4" t="n">
        <v>0.5</v>
      </c>
      <c r="G1" s="5" t="n">
        <f aca="false">G5/$B$18</f>
        <v>0.604760265339766</v>
      </c>
      <c r="H1" s="4" t="n">
        <v>0.9</v>
      </c>
      <c r="AMD1" s="2"/>
    </row>
    <row r="2" customFormat="false" ht="24.6" hidden="false" customHeight="true" outlineLevel="0" collapsed="false">
      <c r="A2" s="3"/>
      <c r="B2" s="6" t="s">
        <v>0</v>
      </c>
      <c r="C2" s="6"/>
      <c r="D2" s="6"/>
      <c r="E2" s="6"/>
      <c r="F2" s="6"/>
      <c r="G2" s="6"/>
      <c r="H2" s="6"/>
      <c r="AMD2" s="2"/>
    </row>
    <row r="3" customFormat="false" ht="32.85" hidden="false" customHeight="true" outlineLevel="0" collapsed="false">
      <c r="A3" s="3" t="s">
        <v>1</v>
      </c>
      <c r="B3" s="7" t="n">
        <f aca="false">$B$1*$B$18</f>
        <v>0</v>
      </c>
      <c r="C3" s="7" t="n">
        <f aca="false">$C$1*$B$18</f>
        <v>1.45</v>
      </c>
      <c r="D3" s="7" t="n">
        <f aca="false">$D$1*$B$18</f>
        <v>3.625</v>
      </c>
      <c r="E3" s="8" t="n">
        <f aca="false">$E$1*$B$18</f>
        <v>4.19464285714286</v>
      </c>
      <c r="F3" s="7" t="n">
        <f aca="false">$F$1*$B$18</f>
        <v>7.25</v>
      </c>
      <c r="G3" s="7" t="s">
        <v>2</v>
      </c>
      <c r="H3" s="7" t="n">
        <f aca="false">$H$1*$B$18</f>
        <v>13.05</v>
      </c>
      <c r="AMD3" s="2"/>
    </row>
    <row r="4" customFormat="false" ht="35" hidden="false" customHeight="true" outlineLevel="0" collapsed="false">
      <c r="A4" s="3" t="s">
        <v>3</v>
      </c>
      <c r="B4" s="7" t="n">
        <f aca="false">B3/$B$35</f>
        <v>0</v>
      </c>
      <c r="C4" s="7" t="n">
        <f aca="false">C3/$B$35</f>
        <v>0.351089588377724</v>
      </c>
      <c r="D4" s="7" t="n">
        <f aca="false">D3/$B$35</f>
        <v>0.87772397094431</v>
      </c>
      <c r="E4" s="8" t="n">
        <f aca="false">E3/$B$35</f>
        <v>1.01565202352127</v>
      </c>
      <c r="F4" s="7" t="n">
        <f aca="false">F3/$B$35</f>
        <v>1.75544794188862</v>
      </c>
      <c r="G4" s="7" t="s">
        <v>2</v>
      </c>
      <c r="H4" s="7" t="n">
        <f aca="false">H3/$B$35</f>
        <v>3.15980629539952</v>
      </c>
      <c r="AMD4" s="2"/>
    </row>
    <row r="5" customFormat="false" ht="24.6" hidden="false" customHeight="true" outlineLevel="0" collapsed="false">
      <c r="A5" s="3" t="s">
        <v>4</v>
      </c>
      <c r="B5" s="7" t="n">
        <f aca="false">B3-B4</f>
        <v>0</v>
      </c>
      <c r="C5" s="7" t="n">
        <f aca="false">C3-C4</f>
        <v>1.09891041162228</v>
      </c>
      <c r="D5" s="7" t="n">
        <f aca="false">D3-D4</f>
        <v>2.74727602905569</v>
      </c>
      <c r="E5" s="8" t="n">
        <f aca="false">E3-E4</f>
        <v>3.17899083362158</v>
      </c>
      <c r="F5" s="7" t="n">
        <f aca="false">F3-F4</f>
        <v>5.49455205811138</v>
      </c>
      <c r="G5" s="8" t="n">
        <f aca="false">B48</f>
        <v>8.7690238474266</v>
      </c>
      <c r="H5" s="7" t="n">
        <f aca="false">H3-H4</f>
        <v>9.89019370460048</v>
      </c>
      <c r="AMD5" s="2"/>
    </row>
    <row r="6" customFormat="false" ht="15.3" hidden="false" customHeight="true" outlineLevel="0" collapsed="false">
      <c r="A6" s="3"/>
      <c r="B6" s="3"/>
      <c r="C6" s="7"/>
      <c r="D6" s="7"/>
      <c r="E6" s="7"/>
      <c r="F6" s="7"/>
      <c r="G6" s="7"/>
      <c r="H6" s="7"/>
      <c r="AMD6" s="2"/>
    </row>
    <row r="7" customFormat="false" ht="41.05" hidden="false" customHeight="true" outlineLevel="0" collapsed="false">
      <c r="A7" s="3" t="s">
        <v>5</v>
      </c>
      <c r="B7" s="9" t="s">
        <v>6</v>
      </c>
      <c r="C7" s="9"/>
      <c r="D7" s="9"/>
      <c r="E7" s="9"/>
      <c r="F7" s="9"/>
      <c r="G7" s="9"/>
      <c r="H7" s="9"/>
      <c r="AMD7" s="2"/>
    </row>
    <row r="8" customFormat="false" ht="12.8" hidden="false" customHeight="false" outlineLevel="0" collapsed="false">
      <c r="A8" s="3" t="n">
        <v>8</v>
      </c>
      <c r="B8" s="4" t="n">
        <f aca="false">$B$5/A8</f>
        <v>0</v>
      </c>
      <c r="C8" s="4" t="n">
        <f aca="false">$C$5/A8</f>
        <v>0.137363801452785</v>
      </c>
      <c r="D8" s="4" t="n">
        <f aca="false">$D$5/A8</f>
        <v>0.343409503631961</v>
      </c>
      <c r="E8" s="5" t="n">
        <f aca="false">$E$5/A8</f>
        <v>0.397373854202698</v>
      </c>
      <c r="F8" s="4" t="n">
        <f aca="false">$F$5/A8</f>
        <v>0.686819007263922</v>
      </c>
      <c r="G8" s="5" t="n">
        <f aca="false">$G$5/A8</f>
        <v>1.09612798092833</v>
      </c>
      <c r="H8" s="4" t="n">
        <f aca="false">$H$5/A8</f>
        <v>1.23627421307506</v>
      </c>
      <c r="AMD8" s="2"/>
    </row>
    <row r="9" customFormat="false" ht="12.8" hidden="false" customHeight="false" outlineLevel="0" collapsed="false">
      <c r="A9" s="7" t="n">
        <f aca="false">B24</f>
        <v>10.3</v>
      </c>
      <c r="B9" s="4" t="n">
        <f aca="false">$B$5/A9</f>
        <v>0</v>
      </c>
      <c r="C9" s="4" t="n">
        <f aca="false">$C$5/A9</f>
        <v>0.106690331225464</v>
      </c>
      <c r="D9" s="4" t="n">
        <f aca="false">$D$5/A9</f>
        <v>0.266725828063659</v>
      </c>
      <c r="E9" s="5" t="n">
        <f aca="false">$E$5/A9</f>
        <v>0.308639886759377</v>
      </c>
      <c r="F9" s="4" t="n">
        <f aca="false">$F$5/A9</f>
        <v>0.533451656127319</v>
      </c>
      <c r="G9" s="5" t="n">
        <f aca="false">$G$5/A9</f>
        <v>0.851361538585107</v>
      </c>
      <c r="H9" s="4" t="n">
        <f aca="false">$H$5/A9</f>
        <v>0.960212981029173</v>
      </c>
      <c r="AMD9" s="2"/>
    </row>
    <row r="10" customFormat="false" ht="12.8" hidden="false" customHeight="false" outlineLevel="0" collapsed="false">
      <c r="A10" s="3" t="n">
        <v>12</v>
      </c>
      <c r="B10" s="4" t="n">
        <f aca="false">$B$5/A10</f>
        <v>0</v>
      </c>
      <c r="C10" s="4" t="n">
        <f aca="false">$C$5/A10</f>
        <v>0.0915758676351897</v>
      </c>
      <c r="D10" s="4" t="n">
        <f aca="false">$D$5/A10</f>
        <v>0.228939669087974</v>
      </c>
      <c r="E10" s="5" t="n">
        <f aca="false">$E$5/A10</f>
        <v>0.264915902801799</v>
      </c>
      <c r="F10" s="4" t="n">
        <f aca="false">$F$5/A10</f>
        <v>0.457879338175948</v>
      </c>
      <c r="G10" s="5" t="n">
        <f aca="false">$G$5/A10</f>
        <v>0.73075198728555</v>
      </c>
      <c r="H10" s="4" t="n">
        <f aca="false">$H$5/A10</f>
        <v>0.824182808716707</v>
      </c>
      <c r="AMD10" s="2"/>
    </row>
    <row r="11" customFormat="false" ht="12.8" hidden="false" customHeight="false" outlineLevel="0" collapsed="false">
      <c r="A11" s="3" t="n">
        <v>14</v>
      </c>
      <c r="B11" s="4" t="n">
        <f aca="false">$B$5/A11</f>
        <v>0</v>
      </c>
      <c r="C11" s="4" t="n">
        <f aca="false">$C$5/A11</f>
        <v>0.0784936008301626</v>
      </c>
      <c r="D11" s="4" t="n">
        <f aca="false">$D$5/A11</f>
        <v>0.196234002075406</v>
      </c>
      <c r="E11" s="5" t="n">
        <f aca="false">$E$5/A11</f>
        <v>0.227070773830113</v>
      </c>
      <c r="F11" s="4" t="n">
        <f aca="false">$F$5/A11</f>
        <v>0.392468004150813</v>
      </c>
      <c r="G11" s="5" t="n">
        <f aca="false">$G$5/A11</f>
        <v>0.626358846244757</v>
      </c>
      <c r="H11" s="4" t="n">
        <f aca="false">$H$5/A11</f>
        <v>0.706442407471463</v>
      </c>
      <c r="AMD11" s="2"/>
    </row>
    <row r="12" customFormat="false" ht="12.8" hidden="false" customHeight="false" outlineLevel="0" collapsed="false">
      <c r="A12" s="3"/>
      <c r="B12" s="3"/>
      <c r="C12" s="4"/>
      <c r="D12" s="4"/>
      <c r="E12" s="4"/>
      <c r="F12" s="4"/>
      <c r="G12" s="4"/>
      <c r="H12" s="4"/>
      <c r="AMD12" s="2"/>
    </row>
    <row r="13" customFormat="false" ht="28.3" hidden="false" customHeight="false" outlineLevel="0" collapsed="false">
      <c r="A13" s="3" t="s">
        <v>7</v>
      </c>
      <c r="B13" s="10" t="n">
        <f aca="false">B1*$B$36</f>
        <v>0</v>
      </c>
      <c r="C13" s="10" t="n">
        <f aca="false">C1*$B$36</f>
        <v>376122.9</v>
      </c>
      <c r="D13" s="10" t="n">
        <f aca="false">D1*$B$36</f>
        <v>940307.25</v>
      </c>
      <c r="E13" s="11" t="n">
        <f aca="false">E14*B25</f>
        <v>1088069.81785714</v>
      </c>
      <c r="F13" s="10" t="n">
        <f aca="false">F1*$B$36</f>
        <v>1880614.5</v>
      </c>
      <c r="G13" s="11" t="n">
        <f aca="false">G1*$B$36</f>
        <v>2274641.84804362</v>
      </c>
      <c r="H13" s="10" t="n">
        <f aca="false">H1*$B$36</f>
        <v>3385106.1</v>
      </c>
      <c r="AMD13" s="2"/>
    </row>
    <row r="14" customFormat="false" ht="37.3" hidden="false" customHeight="false" outlineLevel="0" collapsed="false">
      <c r="A14" s="3" t="s">
        <v>8</v>
      </c>
      <c r="B14" s="10" t="s">
        <v>2</v>
      </c>
      <c r="C14" s="10" t="n">
        <f aca="false">C13/$B$25</f>
        <v>41791.4333333333</v>
      </c>
      <c r="D14" s="10" t="n">
        <f aca="false">D13/$B$25</f>
        <v>104478.583333333</v>
      </c>
      <c r="E14" s="11" t="n">
        <f aca="false">($B$36*0.9)/(E16-B26)</f>
        <v>120896.646428571</v>
      </c>
      <c r="F14" s="10" t="n">
        <f aca="false">F13/$B$25</f>
        <v>208957.166666667</v>
      </c>
      <c r="G14" s="11" t="n">
        <f aca="false">G13/$B$25</f>
        <v>252737.983115958</v>
      </c>
      <c r="H14" s="10" t="n">
        <f aca="false">H13/$B$25</f>
        <v>376122.9</v>
      </c>
      <c r="AMD14" s="2"/>
    </row>
    <row r="15" customFormat="false" ht="46.35" hidden="false" customHeight="false" outlineLevel="0" collapsed="false">
      <c r="A15" s="3" t="s">
        <v>9</v>
      </c>
      <c r="B15" s="12" t="s">
        <v>2</v>
      </c>
      <c r="C15" s="12" t="n">
        <f aca="false">(($B$36*$H$1)/C14)+$B$26-1</f>
        <v>2102</v>
      </c>
      <c r="D15" s="12" t="n">
        <f aca="false">(($B$36*$H$1)/D14)+$B$26-1</f>
        <v>2053.4</v>
      </c>
      <c r="E15" s="13"/>
      <c r="F15" s="12" t="n">
        <f aca="false">(($B$36*$H$1)/F14)+$B$26-1</f>
        <v>2037.2</v>
      </c>
      <c r="G15" s="14" t="n">
        <f aca="false">(($B$36*$H$1)/G14)+$B$26-1</f>
        <v>2034.39373709589</v>
      </c>
      <c r="H15" s="12" t="n">
        <f aca="false">(($B$36*$H$1)/H14)+$B$26-1</f>
        <v>2030</v>
      </c>
      <c r="AMD15" s="2"/>
    </row>
    <row r="16" customFormat="false" ht="37.3" hidden="false" customHeight="false" outlineLevel="0" collapsed="false">
      <c r="A16" s="3" t="s">
        <v>10</v>
      </c>
      <c r="B16" s="13"/>
      <c r="C16" s="13"/>
      <c r="D16" s="13"/>
      <c r="E16" s="14" t="n">
        <v>2050</v>
      </c>
      <c r="F16" s="13"/>
      <c r="G16" s="13"/>
      <c r="H16" s="13"/>
      <c r="AMD16" s="2"/>
    </row>
    <row r="18" customFormat="false" ht="19.25" hidden="false" customHeight="false" outlineLevel="0" collapsed="false">
      <c r="A18" s="3" t="s">
        <v>11</v>
      </c>
      <c r="B18" s="3" t="n">
        <v>14.5</v>
      </c>
    </row>
    <row r="19" customFormat="false" ht="12.8" hidden="false" customHeight="false" outlineLevel="0" collapsed="false">
      <c r="A19" s="3" t="s">
        <v>12</v>
      </c>
      <c r="B19" s="3" t="n">
        <v>2030</v>
      </c>
    </row>
    <row r="20" customFormat="false" ht="30.1" hidden="false" customHeight="true" outlineLevel="0" collapsed="false">
      <c r="A20" s="3" t="s">
        <v>13</v>
      </c>
      <c r="B20" s="3" t="n">
        <v>135.4</v>
      </c>
      <c r="C20" s="15" t="s">
        <v>14</v>
      </c>
    </row>
    <row r="21" customFormat="false" ht="21.35" hidden="false" customHeight="true" outlineLevel="0" collapsed="false">
      <c r="A21" s="3" t="s">
        <v>15</v>
      </c>
      <c r="B21" s="16" t="n">
        <v>0.5</v>
      </c>
      <c r="C21" s="15"/>
    </row>
    <row r="22" customFormat="false" ht="23" hidden="false" customHeight="true" outlineLevel="0" collapsed="false">
      <c r="A22" s="3" t="s">
        <v>16</v>
      </c>
      <c r="B22" s="7" t="n">
        <f aca="false">B21*B20</f>
        <v>67.7</v>
      </c>
      <c r="C22" s="15"/>
    </row>
    <row r="23" customFormat="false" ht="30.65" hidden="false" customHeight="true" outlineLevel="0" collapsed="false">
      <c r="A23" s="3" t="s">
        <v>17</v>
      </c>
      <c r="B23" s="7" t="n">
        <v>78</v>
      </c>
      <c r="C23" s="15"/>
    </row>
    <row r="24" customFormat="false" ht="37.75" hidden="false" customHeight="true" outlineLevel="0" collapsed="false">
      <c r="A24" s="3" t="s">
        <v>18</v>
      </c>
      <c r="B24" s="7" t="n">
        <f aca="false">B23-B22</f>
        <v>10.3</v>
      </c>
      <c r="C24" s="15"/>
    </row>
    <row r="25" customFormat="false" ht="31.2" hidden="false" customHeight="true" outlineLevel="0" collapsed="false">
      <c r="A25" s="3" t="s">
        <v>19</v>
      </c>
      <c r="B25" s="12" t="n">
        <v>9</v>
      </c>
      <c r="C25" s="15"/>
    </row>
    <row r="26" customFormat="false" ht="42.15" hidden="false" customHeight="true" outlineLevel="0" collapsed="false">
      <c r="A26" s="3" t="s">
        <v>20</v>
      </c>
      <c r="B26" s="12" t="n">
        <f aca="false">(B19-B25)+1</f>
        <v>2022</v>
      </c>
      <c r="C26" s="15"/>
    </row>
    <row r="27" customFormat="false" ht="14.2" hidden="false" customHeight="true" outlineLevel="0" collapsed="false">
      <c r="B27" s="17"/>
      <c r="C27" s="15"/>
    </row>
    <row r="28" customFormat="false" ht="32.85" hidden="false" customHeight="true" outlineLevel="0" collapsed="false">
      <c r="A28" s="3" t="s">
        <v>21</v>
      </c>
      <c r="B28" s="18" t="n">
        <v>0.0053</v>
      </c>
      <c r="C28" s="19" t="s">
        <v>22</v>
      </c>
      <c r="D28" s="19"/>
      <c r="E28" s="19"/>
      <c r="F28" s="19"/>
      <c r="G28" s="19"/>
    </row>
    <row r="29" customFormat="false" ht="32.85" hidden="false" customHeight="true" outlineLevel="0" collapsed="false">
      <c r="A29" s="3" t="s">
        <v>23</v>
      </c>
      <c r="B29" s="18" t="n">
        <v>9.5</v>
      </c>
      <c r="C29" s="19" t="s">
        <v>24</v>
      </c>
      <c r="D29" s="19"/>
      <c r="E29" s="19"/>
      <c r="F29" s="19"/>
      <c r="G29" s="19"/>
    </row>
    <row r="30" customFormat="false" ht="32.85" hidden="false" customHeight="true" outlineLevel="0" collapsed="false">
      <c r="A30" s="3" t="s">
        <v>25</v>
      </c>
      <c r="B30" s="3" t="n">
        <v>61106458</v>
      </c>
      <c r="C30" s="19" t="s">
        <v>26</v>
      </c>
      <c r="D30" s="19"/>
      <c r="E30" s="19"/>
      <c r="F30" s="19"/>
      <c r="G30" s="19"/>
    </row>
    <row r="31" customFormat="false" ht="32.85" hidden="false" customHeight="true" outlineLevel="0" collapsed="false">
      <c r="A31" s="3" t="s">
        <v>27</v>
      </c>
      <c r="B31" s="3" t="n">
        <v>14902</v>
      </c>
      <c r="C31" s="19"/>
      <c r="D31" s="19"/>
      <c r="E31" s="19"/>
      <c r="F31" s="19"/>
      <c r="G31" s="19"/>
    </row>
    <row r="32" customFormat="false" ht="15.3" hidden="false" customHeight="true" outlineLevel="0" collapsed="false">
      <c r="A32" s="3" t="s">
        <v>28</v>
      </c>
      <c r="B32" s="20" t="n">
        <f aca="false">(B31*1000*B33)/B30</f>
        <v>537.634650661637</v>
      </c>
      <c r="C32" s="19" t="s">
        <v>29</v>
      </c>
      <c r="D32" s="19"/>
      <c r="E32" s="19"/>
      <c r="F32" s="19"/>
      <c r="G32" s="19"/>
    </row>
    <row r="33" customFormat="false" ht="14.2" hidden="false" customHeight="true" outlineLevel="0" collapsed="false">
      <c r="A33" s="3" t="s">
        <v>30</v>
      </c>
      <c r="B33" s="20" t="n">
        <v>2204.6</v>
      </c>
      <c r="C33" s="19"/>
      <c r="D33" s="19"/>
      <c r="E33" s="19"/>
      <c r="F33" s="19"/>
      <c r="G33" s="19"/>
    </row>
    <row r="34" customFormat="false" ht="12.8" hidden="false" customHeight="false" outlineLevel="0" collapsed="false">
      <c r="A34" s="3"/>
      <c r="B34" s="3"/>
    </row>
    <row r="35" customFormat="false" ht="42.7" hidden="false" customHeight="true" outlineLevel="0" collapsed="false">
      <c r="A35" s="3" t="s">
        <v>31</v>
      </c>
      <c r="B35" s="21" t="n">
        <v>4.13</v>
      </c>
      <c r="C35" s="15" t="s">
        <v>32</v>
      </c>
    </row>
    <row r="36" customFormat="false" ht="12.55" hidden="false" customHeight="true" outlineLevel="0" collapsed="false">
      <c r="A36" s="3" t="s">
        <v>33</v>
      </c>
      <c r="B36" s="12" t="n">
        <v>3761229</v>
      </c>
      <c r="C36" s="15" t="s">
        <v>34</v>
      </c>
    </row>
    <row r="37" customFormat="false" ht="12.55" hidden="false" customHeight="true" outlineLevel="0" collapsed="false">
      <c r="A37" s="3"/>
      <c r="B37" s="21"/>
      <c r="C37" s="15"/>
    </row>
    <row r="38" customFormat="false" ht="12.55" hidden="false" customHeight="true" outlineLevel="0" collapsed="false">
      <c r="A38" s="18" t="s">
        <v>35</v>
      </c>
      <c r="B38" s="21"/>
      <c r="C38" s="15"/>
    </row>
    <row r="39" customFormat="false" ht="12.55" hidden="false" customHeight="true" outlineLevel="0" collapsed="false">
      <c r="A39" s="22" t="s">
        <v>36</v>
      </c>
      <c r="B39" s="23"/>
      <c r="C39" s="15"/>
    </row>
    <row r="40" customFormat="false" ht="12.55" hidden="false" customHeight="true" outlineLevel="0" collapsed="false">
      <c r="A40" s="24" t="s">
        <v>37</v>
      </c>
      <c r="B40" s="21"/>
      <c r="C40" s="15"/>
    </row>
    <row r="41" customFormat="false" ht="12.55" hidden="false" customHeight="true" outlineLevel="0" collapsed="false">
      <c r="A41" s="24" t="s">
        <v>38</v>
      </c>
      <c r="B41" s="21"/>
      <c r="C41" s="15"/>
    </row>
    <row r="42" customFormat="false" ht="12.55" hidden="false" customHeight="true" outlineLevel="0" collapsed="false">
      <c r="A42" s="3" t="s">
        <v>39</v>
      </c>
      <c r="B42" s="7" t="n">
        <v>19.7</v>
      </c>
      <c r="C42" s="15"/>
    </row>
    <row r="43" customFormat="false" ht="12.55" hidden="false" customHeight="true" outlineLevel="0" collapsed="false">
      <c r="A43" s="3" t="s">
        <v>40</v>
      </c>
      <c r="B43" s="7" t="n">
        <v>10.3</v>
      </c>
      <c r="C43" s="15"/>
    </row>
    <row r="44" customFormat="false" ht="40.5" hidden="false" customHeight="true" outlineLevel="0" collapsed="false">
      <c r="A44" s="3" t="s">
        <v>41</v>
      </c>
      <c r="B44" s="21" t="n">
        <f aca="false">(B42-B43)/(2030-2017)</f>
        <v>0.723076923076923</v>
      </c>
      <c r="C44" s="15"/>
    </row>
    <row r="45" customFormat="false" ht="11.5" hidden="false" customHeight="true" outlineLevel="0" collapsed="false">
      <c r="A45" s="3" t="s">
        <v>42</v>
      </c>
      <c r="B45" s="12" t="n">
        <v>6893574</v>
      </c>
      <c r="C45" s="15"/>
    </row>
    <row r="46" customFormat="false" ht="11.5" hidden="false" customHeight="true" outlineLevel="0" collapsed="false">
      <c r="A46" s="3" t="s">
        <v>43</v>
      </c>
      <c r="B46" s="12" t="n">
        <v>9288994</v>
      </c>
      <c r="C46" s="15"/>
    </row>
    <row r="47" customFormat="false" ht="60.2" hidden="false" customHeight="true" outlineLevel="0" collapsed="false">
      <c r="A47" s="3" t="s">
        <v>44</v>
      </c>
      <c r="B47" s="21" t="n">
        <f aca="false">B44*(B46/B45)</f>
        <v>0.9743359830474</v>
      </c>
      <c r="C47" s="15" t="s">
        <v>45</v>
      </c>
    </row>
    <row r="48" customFormat="false" ht="46.5" hidden="false" customHeight="true" outlineLevel="0" collapsed="false">
      <c r="A48" s="3" t="s">
        <v>46</v>
      </c>
      <c r="B48" s="21" t="n">
        <f aca="false">B25* B47</f>
        <v>8.7690238474266</v>
      </c>
      <c r="C48" s="15"/>
    </row>
    <row r="49" customFormat="false" ht="11.5" hidden="false" customHeight="true" outlineLevel="0" collapsed="false">
      <c r="A49" s="3"/>
      <c r="B49" s="21"/>
      <c r="C49" s="15"/>
    </row>
    <row r="50" customFormat="false" ht="11.5" hidden="false" customHeight="true" outlineLevel="0" collapsed="false">
      <c r="A50" s="3"/>
      <c r="B50" s="21"/>
      <c r="C50" s="15"/>
    </row>
    <row r="52" customFormat="false" ht="12.8" hidden="false" customHeight="false" outlineLevel="0" collapsed="false">
      <c r="A52" s="15" t="s">
        <v>47</v>
      </c>
    </row>
    <row r="53" customFormat="false" ht="12.8" hidden="false" customHeight="false" outlineLevel="0" collapsed="false">
      <c r="A53" s="15" t="s">
        <v>48</v>
      </c>
    </row>
    <row r="54" customFormat="false" ht="12.8" hidden="false" customHeight="false" outlineLevel="0" collapsed="false">
      <c r="A54" s="15" t="s">
        <v>49</v>
      </c>
    </row>
    <row r="55" customFormat="false" ht="12.8" hidden="false" customHeight="false" outlineLevel="0" collapsed="false">
      <c r="A55" s="15" t="s">
        <v>50</v>
      </c>
    </row>
    <row r="56" customFormat="false" ht="12.8" hidden="false" customHeight="false" outlineLevel="0" collapsed="false">
      <c r="A56" s="15" t="s">
        <v>51</v>
      </c>
    </row>
    <row r="57" customFormat="false" ht="12.8" hidden="false" customHeight="false" outlineLevel="0" collapsed="false">
      <c r="A57" s="15" t="s">
        <v>52</v>
      </c>
    </row>
    <row r="58" customFormat="false" ht="12.8" hidden="false" customHeight="false" outlineLevel="0" collapsed="false">
      <c r="A58" s="15" t="s">
        <v>53</v>
      </c>
    </row>
    <row r="59" customFormat="false" ht="12.8" hidden="false" customHeight="false" outlineLevel="0" collapsed="false">
      <c r="A59" s="15" t="s">
        <v>54</v>
      </c>
    </row>
    <row r="61" customFormat="false" ht="12.8" hidden="false" customHeight="false" outlineLevel="0" collapsed="false">
      <c r="A61" s="24" t="s">
        <v>55</v>
      </c>
    </row>
    <row r="62" customFormat="false" ht="12.8" hidden="false" customHeight="false" outlineLevel="0" collapsed="false">
      <c r="A62" s="24" t="s">
        <v>56</v>
      </c>
    </row>
    <row r="63" customFormat="false" ht="12.8" hidden="false" customHeight="false" outlineLevel="0" collapsed="false">
      <c r="A63" s="15" t="s">
        <v>57</v>
      </c>
    </row>
  </sheetData>
  <mergeCells count="2">
    <mergeCell ref="B2:H2"/>
    <mergeCell ref="B7:H7"/>
  </mergeCells>
  <hyperlinks>
    <hyperlink ref="A39" r:id="rId1" display="https://www.mass.gov/doc/interim-clean-energy-and-climate-plan-for-2030-december-30-2020/download"/>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 activeCellId="0" sqref="E1"/>
    </sheetView>
  </sheetViews>
  <sheetFormatPr defaultColWidth="12.2265625" defaultRowHeight="12.8" zeroHeight="false" outlineLevelRow="0" outlineLevelCol="0"/>
  <sheetData>
    <row r="1" customFormat="false" ht="12.8" hidden="false" customHeight="false" outlineLevel="0" collapsed="false">
      <c r="A1" s="25" t="s">
        <v>58</v>
      </c>
    </row>
    <row r="2" customFormat="false" ht="12.8" hidden="false" customHeight="false" outlineLevel="0" collapsed="false">
      <c r="A2" s="25" t="s">
        <v>59</v>
      </c>
    </row>
    <row r="37" customFormat="false" ht="12.8" hidden="false" customHeight="false" outlineLevel="0" collapsed="false">
      <c r="A37" s="25" t="s">
        <v>60</v>
      </c>
    </row>
    <row r="38" customFormat="false" ht="12.8" hidden="false" customHeight="false" outlineLevel="0" collapsed="false">
      <c r="A38" s="1" t="s">
        <v>61</v>
      </c>
      <c r="B38" s="15" t="s">
        <v>62</v>
      </c>
    </row>
    <row r="50" customFormat="false" ht="12.8" hidden="false" customHeight="false" outlineLevel="0" collapsed="false">
      <c r="C50" s="1"/>
      <c r="D50" s="1"/>
      <c r="E50" s="1"/>
      <c r="F50" s="1"/>
      <c r="G50" s="2"/>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ColWidth="11.55078125" defaultRowHeight="12.8" zeroHeight="false" outlineLevelRow="0" outlineLevelCol="0"/>
  <sheetData>
    <row r="1" customFormat="false" ht="12.8" hidden="false" customHeight="false" outlineLevel="0" collapsed="false">
      <c r="A1" s="25" t="s">
        <v>36</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2621</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2021-08-27T16:39:00Z</dcterms:created>
  <dc:creator/>
  <dc:description/>
  <dc:language>en-US</dc:language>
  <cp:lastModifiedBy/>
  <dcterms:modified xsi:type="dcterms:W3CDTF">2022-02-15T20:01:49Z</dcterms:modified>
  <cp:revision>617</cp:revision>
  <dc:subject/>
  <dc:title/>
</cp:coreProperties>
</file>

<file path=docProps/custom.xml><?xml version="1.0" encoding="utf-8"?>
<Properties xmlns="http://schemas.openxmlformats.org/officeDocument/2006/custom-properties" xmlns:vt="http://schemas.openxmlformats.org/officeDocument/2006/docPropsVTypes"/>
</file>